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4070" activeTab="0"/>
  </bookViews>
  <sheets>
    <sheet name="Introduction" sheetId="3" r:id="rId1"/>
    <sheet name="Main" sheetId="1" r:id="rId2"/>
    <sheet name="PD effects" sheetId="2"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<sst xmlns="http://schemas.openxmlformats.org/spreadsheetml/2006/main" count="86" uniqueCount="74">
  <si>
    <t>Benefits</t>
  </si>
  <si>
    <t>Crisis Cost</t>
  </si>
  <si>
    <t>Baseline</t>
  </si>
  <si>
    <t>Reduction</t>
  </si>
  <si>
    <t>New crisis cost</t>
  </si>
  <si>
    <t>Bank capital level</t>
  </si>
  <si>
    <t>Risk-based surcharge</t>
  </si>
  <si>
    <t>Leverage ratio</t>
  </si>
  <si>
    <t>total increase</t>
  </si>
  <si>
    <t>G-SIB market share</t>
  </si>
  <si>
    <t>CET1/RWA</t>
  </si>
  <si>
    <t>PD estimate</t>
  </si>
  <si>
    <t>Basel III level</t>
  </si>
  <si>
    <t>With TBTF reforms</t>
  </si>
  <si>
    <t>Old PD</t>
  </si>
  <si>
    <t>New PD</t>
  </si>
  <si>
    <t>Step</t>
  </si>
  <si>
    <t>Actual diff</t>
  </si>
  <si>
    <t>share</t>
  </si>
  <si>
    <t>Capital</t>
  </si>
  <si>
    <t>PD</t>
  </si>
  <si>
    <t>Change in PD</t>
  </si>
  <si>
    <t>Crisis Probability</t>
  </si>
  <si>
    <t>Old expected cost</t>
  </si>
  <si>
    <t>New Expected cost</t>
  </si>
  <si>
    <t>Benefit</t>
  </si>
  <si>
    <t>Costs</t>
  </si>
  <si>
    <t>Additional CET1/RWA</t>
  </si>
  <si>
    <t>Additional Capital</t>
  </si>
  <si>
    <t>Spread Equity-Debt</t>
  </si>
  <si>
    <t>Spread TLAC-Debt</t>
  </si>
  <si>
    <t>GDP multiplier in bp</t>
  </si>
  <si>
    <t>Cost in GDP  bp</t>
  </si>
  <si>
    <t>Notes</t>
  </si>
  <si>
    <t>From BCBS (2010)</t>
  </si>
  <si>
    <t>Results from EWG analysis</t>
  </si>
  <si>
    <t>Scenario</t>
  </si>
  <si>
    <t>Capital/PD Analysis</t>
  </si>
  <si>
    <t>Fender and Lewrick (2016)</t>
  </si>
  <si>
    <t>This table takes the BCBS (2010) analysis and updates it to the contemporary CET1/RWA ratio</t>
  </si>
  <si>
    <t>Capital step is B8-B7</t>
  </si>
  <si>
    <t>PD Step is C8-C7</t>
  </si>
  <si>
    <t>Linear interpolation</t>
  </si>
  <si>
    <t>S</t>
  </si>
  <si>
    <t>Share is actual change/step</t>
  </si>
  <si>
    <t>See interpolation on 'PD effects' tab</t>
  </si>
  <si>
    <t>Assumption</t>
  </si>
  <si>
    <t>Ratio cost of TLAC/Cost of CET1</t>
  </si>
  <si>
    <t>Equivalent in cost to CET1/RWA</t>
  </si>
  <si>
    <t>G-SIB Market Share</t>
  </si>
  <si>
    <t>Cost of TLAC in GDP bp</t>
  </si>
  <si>
    <t>Effect on banking systems' capital</t>
  </si>
  <si>
    <t>Asset Price Data</t>
  </si>
  <si>
    <t>Only European asset pricing data was available at the time of analysis for the TLAC spread.</t>
  </si>
  <si>
    <t>We use European asset pricing data in the rest of the analysis for consistency</t>
  </si>
  <si>
    <t>Summary</t>
  </si>
  <si>
    <t>Net Benefits</t>
  </si>
  <si>
    <t>Cost all banks if were G-SIBs (bp)</t>
  </si>
  <si>
    <t>Cost of 1% of CET /RWA (bp)</t>
  </si>
  <si>
    <t xml:space="preserve">bp' is basis points of GDP.  Each basis point is one one-hundreth of a percentage point. </t>
  </si>
  <si>
    <t>Apply market share to TLAC only as it is included in the capital calculation.</t>
  </si>
  <si>
    <t>RWA-weighted HLA requirement, FSB G-SIB list 2019 (FSB 2019).</t>
  </si>
  <si>
    <t>TLAC/RWA above minimum total capital requirement (8%)</t>
  </si>
  <si>
    <t>RWA-weighted average of 16% TLAC less total capital requirement (excluding buffers)</t>
  </si>
  <si>
    <t>50% Modigliani</t>
  </si>
  <si>
    <t>Miller Offset</t>
  </si>
  <si>
    <t>Higher Bailout</t>
  </si>
  <si>
    <t>Success Rate</t>
  </si>
  <si>
    <t>Higher Success Rate</t>
  </si>
  <si>
    <t>50% MM Offset &amp;</t>
  </si>
  <si>
    <t>Modigliani-Miller Offset</t>
  </si>
  <si>
    <t xml:space="preserve">This workbook contains the calculations performed to estimate the social costs and benefits of the TBTF reforms using the Basel Committee on Banking Supervision (2010) approach. As described in Section 5.9 of the Technical Appendix of the Evaluation of too-big-to-fail reforms Consultation Report.
</t>
  </si>
  <si>
    <t>Detailed information on the approach can be found in the following document: An Assessment of the Long-Term Economic Impact Of Stronger Capital And Liquidity Requirements. August, www.bis.org/publ/bcbs173.htm</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</si>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</sst>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0000000000000%"/>
  </numFmts>
  <fonts count="6">
    <font>
      <sz val="11"/>
      <color theme="1"/>
      <name val="Calibri"/>
      <family val="2"/>
      <scheme val="minor"/>
    </font>
    <font>
      <sz val="10"/>
      <name val="Arial"/>
      <family val="2"/>
    </font>
    <font>
      <sz val="11"/>
      <color theme="1"/>
      <name val="Arial"/>
      <family val="2"/>
    </font>
    <font>
      <sz val="11"/>
      <name val="Arial"/>
      <family val="2"/>
    </font>
    <font>
      <b/>
      <sz val="11"/>
      <name val="Arial"/>
      <family val="2"/>
    </font>
    <font>
      <b/>
      <sz val="11"/>
      <color theme="1"/>
      <name val="Arial"/>
      <family val="2"/>
    </font>
  </fonts>
  <fills count="6">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4" tint="0.7999799847602844"/>
        <bgColor indexed="64"/>
      </patternFill>
    </fill>
  </fills>
  <borders count="10">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2">
    <xf numFmtId="0" fontId="0" fillId="0" borderId="0" xfId="0"/>
    <xf numFmtId="0" fontId="0" fillId="2" borderId="0" xfId="0" applyFill="1"/>
    <xf numFmtId="0" fontId="2" fillId="2" borderId="0" xfId="0" applyFont="1" applyFill="1" applyAlignment="1">
      <alignment horizontal="left" wrapText="1"/>
    </xf>
    <xf numFmtId="0" fontId="2" fillId="2" borderId="0" xfId="0" applyFont="1" applyFill="1" applyAlignment="1">
      <alignment horizontal="left" vertical="top" wrapText="1"/>
    </xf>
    <xf numFmtId="0" fontId="3" fillId="2" borderId="0" xfId="0" applyFont="1" applyFill="1" applyAlignment="1">
      <alignment horizontal="center"/>
    </xf>
    <xf numFmtId="10" fontId="4" fillId="2" borderId="0" xfId="0" applyNumberFormat="1"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center"/>
    </xf>
    <xf numFmtId="0" fontId="3" fillId="2" borderId="0" xfId="0" applyFont="1" applyFill="1" applyAlignment="1">
      <alignment horizontal="left"/>
    </xf>
    <xf numFmtId="0" fontId="3" fillId="2" borderId="0" xfId="0" applyFont="1" applyFill="1"/>
    <xf numFmtId="10" fontId="4" fillId="2" borderId="0" xfId="0" applyNumberFormat="1" applyFont="1" applyFill="1" applyAlignment="1">
      <alignment horizontal="center"/>
    </xf>
    <xf numFmtId="9" fontId="4" fillId="2" borderId="0" xfId="0" applyNumberFormat="1" applyFont="1" applyFill="1" applyAlignment="1">
      <alignment horizontal="center"/>
    </xf>
    <xf numFmtId="0" fontId="4" fillId="2" borderId="0" xfId="0" applyFont="1" applyFill="1" applyAlignment="1">
      <alignment horizontal="left"/>
    </xf>
    <xf numFmtId="0" fontId="4" fillId="2" borderId="0" xfId="0" applyFont="1" applyFill="1"/>
    <xf numFmtId="10" fontId="3" fillId="2" borderId="0" xfId="0" applyNumberFormat="1" applyFont="1" applyFill="1" applyAlignment="1">
      <alignment horizontal="center"/>
    </xf>
    <xf numFmtId="10" fontId="3" fillId="2" borderId="0" xfId="0" applyNumberFormat="1" applyFont="1" applyFill="1"/>
    <xf numFmtId="0" fontId="3" fillId="3" borderId="0" xfId="0" applyFont="1" applyFill="1" applyAlignment="1">
      <alignment horizontal="center"/>
    </xf>
    <xf numFmtId="10" fontId="3" fillId="3" borderId="0" xfId="0" applyNumberFormat="1" applyFont="1" applyFill="1" applyAlignment="1">
      <alignment horizontal="center"/>
    </xf>
    <xf numFmtId="2" fontId="3" fillId="2" borderId="0" xfId="0" applyNumberFormat="1" applyFont="1" applyFill="1" applyAlignment="1">
      <alignment horizontal="center"/>
    </xf>
    <xf numFmtId="1" fontId="3" fillId="2" borderId="0" xfId="0" applyNumberFormat="1" applyFont="1" applyFill="1" applyAlignment="1">
      <alignment horizontal="center"/>
    </xf>
    <xf numFmtId="164" fontId="3" fillId="2" borderId="0" xfId="0" applyNumberFormat="1" applyFont="1" applyFill="1" applyAlignment="1">
      <alignment horizontal="center"/>
    </xf>
    <xf numFmtId="9" fontId="3" fillId="2" borderId="0" xfId="0" applyNumberFormat="1" applyFont="1" applyFill="1" applyAlignment="1">
      <alignment horizontal="center"/>
    </xf>
    <xf numFmtId="0" fontId="3" fillId="4" borderId="0" xfId="0" applyFont="1" applyFill="1" applyAlignment="1">
      <alignment horizontal="center"/>
    </xf>
    <xf numFmtId="10" fontId="3" fillId="4" borderId="0" xfId="15" applyNumberFormat="1" applyFont="1" applyFill="1" applyAlignment="1">
      <alignment horizontal="center"/>
    </xf>
    <xf numFmtId="0" fontId="3" fillId="5" borderId="0" xfId="0" applyFont="1" applyFill="1" applyAlignment="1">
      <alignment horizontal="center"/>
    </xf>
    <xf numFmtId="10" fontId="3" fillId="5" borderId="0" xfId="0" applyNumberFormat="1" applyFont="1" applyFill="1" applyAlignment="1">
      <alignment horizontal="center"/>
    </xf>
    <xf numFmtId="0" fontId="3" fillId="2" borderId="0" xfId="0" applyFont="1" applyFill="1" applyAlignment="1">
      <alignment/>
    </xf>
    <xf numFmtId="165" fontId="3" fillId="2" borderId="0" xfId="0" applyNumberFormat="1" applyFont="1" applyFill="1" applyAlignment="1">
      <alignment horizontal="center"/>
    </xf>
    <xf numFmtId="0" fontId="3" fillId="2" borderId="0" xfId="0" applyFont="1" applyFill="1" applyAlignment="1" quotePrefix="1">
      <alignment/>
    </xf>
    <xf numFmtId="0" fontId="2" fillId="0" borderId="0" xfId="0" applyFont="1" applyFill="1"/>
    <xf numFmtId="0" fontId="5" fillId="0" borderId="1" xfId="20" applyFont="1" applyFill="1" applyBorder="1" applyAlignment="1">
      <alignment horizontal="center"/>
      <protection/>
    </xf>
    <xf numFmtId="0" fontId="2" fillId="0" borderId="0" xfId="20" applyFont="1" applyFill="1" applyBorder="1" applyAlignment="1">
      <alignment horizontal="center"/>
      <protection/>
    </xf>
    <xf numFmtId="0" fontId="2" fillId="0" borderId="1" xfId="20" applyFont="1" applyFill="1" applyBorder="1" applyAlignment="1">
      <alignment horizontal="center"/>
      <protection/>
    </xf>
    <xf numFmtId="2" fontId="2" fillId="0" borderId="1" xfId="20" applyNumberFormat="1" applyFont="1" applyFill="1" applyBorder="1" applyAlignment="1">
      <alignment horizontal="center"/>
      <protection/>
    </xf>
    <xf numFmtId="2" fontId="2" fillId="0" borderId="0" xfId="20" applyNumberFormat="1" applyFont="1" applyFill="1" applyBorder="1" applyAlignment="1">
      <alignment horizontal="center"/>
      <protection/>
    </xf>
    <xf numFmtId="0" fontId="5"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0" xfId="0" applyFont="1" applyFill="1" applyBorder="1"/>
    <xf numFmtId="0" fontId="2" fillId="0" borderId="6" xfId="0" applyFont="1" applyFill="1" applyBorder="1"/>
    <xf numFmtId="0" fontId="2" fillId="0" borderId="5"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horizontal="center"/>
    </xf>
    <xf numFmtId="10" fontId="2" fillId="0" borderId="0" xfId="0" applyNumberFormat="1" applyFont="1" applyFill="1" applyBorder="1" applyAlignment="1">
      <alignment horizontal="center"/>
    </xf>
    <xf numFmtId="10" fontId="2" fillId="0" borderId="6" xfId="0" applyNumberFormat="1" applyFont="1" applyFill="1" applyBorder="1" applyAlignment="1">
      <alignment horizontal="center"/>
    </xf>
    <xf numFmtId="0" fontId="5" fillId="0" borderId="7" xfId="0" applyFont="1" applyFill="1" applyBorder="1" applyAlignment="1">
      <alignment horizontal="center"/>
    </xf>
    <xf numFmtId="2" fontId="2" fillId="0" borderId="8" xfId="0" applyNumberFormat="1" applyFont="1" applyFill="1" applyBorder="1" applyAlignment="1">
      <alignment horizontal="center"/>
    </xf>
    <xf numFmtId="10" fontId="2" fillId="0" borderId="9" xfId="0" applyNumberFormat="1" applyFont="1" applyFill="1" applyBorder="1" applyAlignment="1">
      <alignment horizontal="center"/>
    </xf>
    <xf numFmtId="0" fontId="2" fillId="0" borderId="0" xfId="0" applyFont="1" applyFill="1" applyBorder="1" quotePrefix="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xdr:colOff>
      <xdr:row>17</xdr:row>
      <xdr:rowOff>85725</xdr:rowOff>
    </xdr:from>
    <xdr:to>
      <xdr:col>6</xdr:col>
      <xdr:colOff>419100</xdr:colOff>
      <xdr:row>19</xdr:row>
      <xdr:rowOff>152400</xdr:rowOff>
    </xdr:to>
    <xdr:pic>
      <xdr:nvPicPr>
        <xdr:cNvPr id="2" name="Picture 1"/>
        <xdr:cNvPicPr preferRelativeResize="1">
          <a:picLocks noChangeAspect="1"/>
        </xdr:cNvPicPr>
      </xdr:nvPicPr>
      <xdr:blipFill>
        <a:blip r:embed="rId1"/>
        <a:stretch>
          <a:fillRect/>
        </a:stretch>
      </xdr:blipFill>
      <xdr:spPr>
        <a:xfrm>
          <a:off x="2438400" y="3409950"/>
          <a:ext cx="1466850" cy="4476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3"/>
  <sheetViews>
    <sheetView tabSelected="1" workbookViewId="0" topLeftCell="A1">
      <selection activeCell="B14" sqref="B14"/>
    </sheetView>
  </sheetViews>
  <sheetFormatPr defaultColWidth="8.7109375" defaultRowHeight="15"/>
  <cols>
    <col min="1" max="16384" width="8.7109375" style="1" customWidth="1"/>
  </cols>
  <sheetData>
    <row r="3" ht="5.45" customHeight="1"/>
    <row r="4" spans="2:10" ht="14.45" customHeight="1">
      <c r="B4" s="2" t="s">
        <v>71</v>
      </c>
      <c r="C4" s="2"/>
      <c r="D4" s="2"/>
      <c r="E4" s="2"/>
      <c r="F4" s="2"/>
      <c r="G4" s="2"/>
      <c r="H4" s="2"/>
      <c r="I4" s="2"/>
      <c r="J4" s="2"/>
    </row>
    <row r="5" spans="2:10" ht="15">
      <c r="B5" s="2"/>
      <c r="C5" s="2"/>
      <c r="D5" s="2"/>
      <c r="E5" s="2"/>
      <c r="F5" s="2"/>
      <c r="G5" s="2"/>
      <c r="H5" s="2"/>
      <c r="I5" s="2"/>
      <c r="J5" s="2"/>
    </row>
    <row r="6" spans="2:10" ht="15">
      <c r="B6" s="2"/>
      <c r="C6" s="2"/>
      <c r="D6" s="2"/>
      <c r="E6" s="2"/>
      <c r="F6" s="2"/>
      <c r="G6" s="2"/>
      <c r="H6" s="2"/>
      <c r="I6" s="2"/>
      <c r="J6" s="2"/>
    </row>
    <row r="7" spans="2:10" ht="20.1" customHeight="1">
      <c r="B7" s="2"/>
      <c r="C7" s="2"/>
      <c r="D7" s="2"/>
      <c r="E7" s="2"/>
      <c r="F7" s="2"/>
      <c r="G7" s="2"/>
      <c r="H7" s="2"/>
      <c r="I7" s="2"/>
      <c r="J7" s="2"/>
    </row>
    <row r="8" spans="2:10" ht="29.1" customHeight="1">
      <c r="B8" s="2"/>
      <c r="C8" s="2"/>
      <c r="D8" s="2"/>
      <c r="E8" s="2"/>
      <c r="F8" s="2"/>
      <c r="G8" s="2"/>
      <c r="H8" s="2"/>
      <c r="I8" s="2"/>
      <c r="J8" s="2"/>
    </row>
    <row r="9" spans="2:10" ht="14.45" customHeight="1">
      <c r="B9" s="3" t="s">
        <v>72</v>
      </c>
      <c r="C9" s="3"/>
      <c r="D9" s="3"/>
      <c r="E9" s="3"/>
      <c r="F9" s="3"/>
      <c r="G9" s="3"/>
      <c r="H9" s="3"/>
      <c r="I9" s="3"/>
      <c r="J9" s="3"/>
    </row>
    <row r="10" spans="2:10" ht="15">
      <c r="B10" s="3"/>
      <c r="C10" s="3"/>
      <c r="D10" s="3"/>
      <c r="E10" s="3"/>
      <c r="F10" s="3"/>
      <c r="G10" s="3"/>
      <c r="H10" s="3"/>
      <c r="I10" s="3"/>
      <c r="J10" s="3"/>
    </row>
    <row r="11" spans="2:10" ht="15">
      <c r="B11" s="3"/>
      <c r="C11" s="3"/>
      <c r="D11" s="3"/>
      <c r="E11" s="3"/>
      <c r="F11" s="3"/>
      <c r="G11" s="3"/>
      <c r="H11" s="3"/>
      <c r="I11" s="3"/>
      <c r="J11" s="3"/>
    </row>
    <row r="12" spans="2:10" ht="15">
      <c r="B12" s="3"/>
      <c r="C12" s="3"/>
      <c r="D12" s="3"/>
      <c r="E12" s="3"/>
      <c r="F12" s="3"/>
      <c r="G12" s="3"/>
      <c r="H12" s="3"/>
      <c r="I12" s="3"/>
      <c r="J12" s="3"/>
    </row>
    <row r="13" spans="2:10" ht="15">
      <c r="B13" s="3"/>
      <c r="C13" s="3"/>
      <c r="D13" s="3"/>
      <c r="E13" s="3"/>
      <c r="F13" s="3"/>
      <c r="G13" s="3"/>
      <c r="H13" s="3"/>
      <c r="I13" s="3"/>
      <c r="J13" s="3"/>
    </row>
  </sheetData>
  <mergeCells count="2">
    <mergeCell ref="B4:J8"/>
    <mergeCell ref="B9:J1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70" zoomScaleNormal="70" workbookViewId="0" topLeftCell="A1">
      <pane ySplit="1" topLeftCell="A26" activePane="bottomLeft" state="frozen"/>
      <selection pane="bottomLeft" activeCell="B1" sqref="B1:D1"/>
    </sheetView>
  </sheetViews>
  <sheetFormatPr defaultColWidth="8.7109375" defaultRowHeight="15"/>
  <cols>
    <col min="1" max="1" width="57.140625" style="4" customWidth="1"/>
    <col min="2" max="2" width="22.140625" style="14" customWidth="1"/>
    <col min="3" max="3" width="19.57421875" style="4" customWidth="1"/>
    <col min="4" max="4" width="16.8515625" style="4" customWidth="1"/>
    <col min="5" max="5" width="18.00390625" style="4" customWidth="1"/>
    <col min="6" max="6" width="32.00390625" style="8" customWidth="1"/>
    <col min="7" max="16384" width="8.7109375" style="9" customWidth="1"/>
  </cols>
  <sheetData>
    <row r="1" spans="2:5" ht="15">
      <c r="B1" s="5" t="s">
        <v>36</v>
      </c>
      <c r="C1" s="6"/>
      <c r="D1" s="6"/>
      <c r="E1" s="7"/>
    </row>
    <row r="2" spans="1:6" s="13" customFormat="1" ht="15">
      <c r="A2" s="7"/>
      <c r="B2" s="10" t="s">
        <v>2</v>
      </c>
      <c r="C2" s="11" t="s">
        <v>64</v>
      </c>
      <c r="D2" s="7" t="s">
        <v>66</v>
      </c>
      <c r="E2" s="7" t="s">
        <v>69</v>
      </c>
      <c r="F2" s="12" t="s">
        <v>33</v>
      </c>
    </row>
    <row r="3" spans="1:5" ht="15">
      <c r="A3" s="7" t="s">
        <v>0</v>
      </c>
      <c r="C3" s="7" t="s">
        <v>65</v>
      </c>
      <c r="D3" s="7" t="s">
        <v>67</v>
      </c>
      <c r="E3" s="7" t="s">
        <v>68</v>
      </c>
    </row>
    <row r="4" spans="4:5" ht="15">
      <c r="D4" s="7"/>
      <c r="E4" s="7"/>
    </row>
    <row r="5" ht="15">
      <c r="A5" s="7" t="s">
        <v>1</v>
      </c>
    </row>
    <row r="6" spans="1:6" ht="15">
      <c r="A6" s="4" t="s">
        <v>2</v>
      </c>
      <c r="B6" s="14">
        <v>0.63</v>
      </c>
      <c r="C6" s="14">
        <v>0.63</v>
      </c>
      <c r="D6" s="14">
        <v>0.63</v>
      </c>
      <c r="E6" s="14">
        <v>0.63</v>
      </c>
      <c r="F6" s="8" t="s">
        <v>34</v>
      </c>
    </row>
    <row r="7" spans="1:5" ht="15">
      <c r="A7" s="4" t="s">
        <v>3</v>
      </c>
      <c r="B7" s="14">
        <v>0.054</v>
      </c>
      <c r="C7" s="14">
        <v>0.054</v>
      </c>
      <c r="D7" s="14">
        <f>0.75*10.5%</f>
        <v>0.07875</v>
      </c>
      <c r="E7" s="14">
        <f>0.75*10.5%</f>
        <v>0.07875</v>
      </c>
    </row>
    <row r="8" spans="1:5" ht="15">
      <c r="A8" s="4" t="s">
        <v>4</v>
      </c>
      <c r="B8" s="14">
        <f>B6-B7</f>
        <v>0.576</v>
      </c>
      <c r="C8" s="14">
        <f>C6-C7</f>
        <v>0.576</v>
      </c>
      <c r="D8" s="14">
        <f aca="true" t="shared" si="0" ref="D8:E8">D6-D7</f>
        <v>0.55125</v>
      </c>
      <c r="E8" s="14">
        <f t="shared" si="0"/>
        <v>0.55125</v>
      </c>
    </row>
    <row r="9" spans="3:5" ht="15">
      <c r="C9" s="14"/>
      <c r="D9" s="14"/>
      <c r="E9" s="14"/>
    </row>
    <row r="10" spans="1:5" ht="15">
      <c r="A10" s="7" t="s">
        <v>5</v>
      </c>
      <c r="C10" s="14"/>
      <c r="D10" s="14"/>
      <c r="E10" s="14"/>
    </row>
    <row r="11" spans="1:6" ht="15">
      <c r="A11" s="4" t="s">
        <v>6</v>
      </c>
      <c r="B11" s="14">
        <v>0.014</v>
      </c>
      <c r="C11" s="14">
        <v>0.014</v>
      </c>
      <c r="D11" s="14">
        <v>0.014</v>
      </c>
      <c r="E11" s="14">
        <v>0.014</v>
      </c>
      <c r="F11" s="8" t="s">
        <v>61</v>
      </c>
    </row>
    <row r="12" spans="1:6" ht="15">
      <c r="A12" s="4" t="s">
        <v>7</v>
      </c>
      <c r="B12" s="14">
        <v>0.007</v>
      </c>
      <c r="C12" s="14">
        <v>0.007</v>
      </c>
      <c r="D12" s="14">
        <v>0.007</v>
      </c>
      <c r="E12" s="14">
        <v>0.007</v>
      </c>
      <c r="F12" s="8" t="s">
        <v>38</v>
      </c>
    </row>
    <row r="13" spans="1:6" ht="15">
      <c r="A13" s="4" t="s">
        <v>8</v>
      </c>
      <c r="B13" s="14">
        <f>SUM(B11:B12)</f>
        <v>0.021</v>
      </c>
      <c r="C13" s="14">
        <f aca="true" t="shared" si="1" ref="C13:D13">SUM(C11:C12)</f>
        <v>0.021</v>
      </c>
      <c r="D13" s="14">
        <f t="shared" si="1"/>
        <v>0.021</v>
      </c>
      <c r="E13" s="14">
        <f aca="true" t="shared" si="2" ref="E13">SUM(E11:E12)</f>
        <v>0.021</v>
      </c>
      <c r="F13" s="8" t="s">
        <v>38</v>
      </c>
    </row>
    <row r="14" spans="3:5" ht="15">
      <c r="C14" s="14"/>
      <c r="D14" s="14"/>
      <c r="E14" s="14"/>
    </row>
    <row r="15" spans="1:9" s="4" customFormat="1" ht="15">
      <c r="A15" s="4" t="s">
        <v>9</v>
      </c>
      <c r="B15" s="14">
        <v>0.28</v>
      </c>
      <c r="C15" s="14">
        <v>0.28</v>
      </c>
      <c r="D15" s="14">
        <v>0.28</v>
      </c>
      <c r="E15" s="14">
        <v>0.28</v>
      </c>
      <c r="F15" s="8" t="s">
        <v>35</v>
      </c>
      <c r="I15" s="8"/>
    </row>
    <row r="16" spans="1:5" ht="15">
      <c r="A16" s="4" t="s">
        <v>51</v>
      </c>
      <c r="B16" s="14">
        <f aca="true" t="shared" si="3" ref="B16:D16">B13*B15</f>
        <v>0.005880000000000001</v>
      </c>
      <c r="C16" s="14">
        <f t="shared" si="3"/>
        <v>0.005880000000000001</v>
      </c>
      <c r="D16" s="14">
        <f t="shared" si="3"/>
        <v>0.005880000000000001</v>
      </c>
      <c r="E16" s="14">
        <f aca="true" t="shared" si="4" ref="E16">E13*E15</f>
        <v>0.005880000000000001</v>
      </c>
    </row>
    <row r="17" spans="3:5" ht="15">
      <c r="C17" s="14"/>
      <c r="D17" s="14"/>
      <c r="E17" s="14"/>
    </row>
    <row r="18" spans="1:6" ht="15">
      <c r="A18" s="4" t="s">
        <v>12</v>
      </c>
      <c r="B18" s="14">
        <v>0.07</v>
      </c>
      <c r="C18" s="14">
        <v>0.07</v>
      </c>
      <c r="D18" s="14">
        <v>0.07</v>
      </c>
      <c r="E18" s="14">
        <v>0.07</v>
      </c>
      <c r="F18" s="8" t="s">
        <v>38</v>
      </c>
    </row>
    <row r="19" spans="1:5" ht="15">
      <c r="A19" s="4" t="s">
        <v>13</v>
      </c>
      <c r="B19" s="14">
        <f>B16+B18</f>
        <v>0.07588</v>
      </c>
      <c r="C19" s="14">
        <f aca="true" t="shared" si="5" ref="C19:D19">C16+C18</f>
        <v>0.07588</v>
      </c>
      <c r="D19" s="14">
        <f t="shared" si="5"/>
        <v>0.07588</v>
      </c>
      <c r="E19" s="14">
        <f aca="true" t="shared" si="6" ref="E19">E16+E18</f>
        <v>0.07588</v>
      </c>
    </row>
    <row r="20" spans="3:5" ht="15">
      <c r="C20" s="14"/>
      <c r="D20" s="14"/>
      <c r="E20" s="14"/>
    </row>
    <row r="21" spans="1:5" ht="15">
      <c r="A21" s="7" t="s">
        <v>22</v>
      </c>
      <c r="C21" s="14"/>
      <c r="D21" s="14"/>
      <c r="E21" s="14"/>
    </row>
    <row r="22" spans="1:6" ht="15">
      <c r="A22" s="4" t="s">
        <v>14</v>
      </c>
      <c r="B22" s="14">
        <f>'PD effects'!$C7/100</f>
        <v>0.016439530828010737</v>
      </c>
      <c r="C22" s="14">
        <f>'PD effects'!$C7/100</f>
        <v>0.016439530828010737</v>
      </c>
      <c r="D22" s="14">
        <f>'PD effects'!$C7/100</f>
        <v>0.016439530828010737</v>
      </c>
      <c r="E22" s="14">
        <f>'PD effects'!$C7/100</f>
        <v>0.016439530828010737</v>
      </c>
      <c r="F22" s="8" t="s">
        <v>45</v>
      </c>
    </row>
    <row r="23" spans="1:6" s="15" customFormat="1" ht="15">
      <c r="A23" s="14" t="s">
        <v>15</v>
      </c>
      <c r="B23" s="14">
        <f>$B22-'PD effects'!$G8/100</f>
        <v>0.012832272485052483</v>
      </c>
      <c r="C23" s="14">
        <f>$B22-'PD effects'!$G8/100</f>
        <v>0.012832272485052483</v>
      </c>
      <c r="D23" s="14">
        <f>$B22-'PD effects'!$G8/100</f>
        <v>0.012832272485052483</v>
      </c>
      <c r="E23" s="14">
        <f>$B22-'PD effects'!$G8/100</f>
        <v>0.012832272485052483</v>
      </c>
      <c r="F23" s="8" t="s">
        <v>45</v>
      </c>
    </row>
    <row r="24" spans="3:5" ht="15">
      <c r="C24" s="14"/>
      <c r="D24" s="14"/>
      <c r="E24" s="14"/>
    </row>
    <row r="25" spans="1:5" ht="15">
      <c r="A25" s="4" t="s">
        <v>21</v>
      </c>
      <c r="B25" s="14">
        <f>B22-B23</f>
        <v>0.003607258342958254</v>
      </c>
      <c r="C25" s="14">
        <f aca="true" t="shared" si="7" ref="C25:D25">C22-C23</f>
        <v>0.003607258342958254</v>
      </c>
      <c r="D25" s="14">
        <f t="shared" si="7"/>
        <v>0.003607258342958254</v>
      </c>
      <c r="E25" s="14">
        <f aca="true" t="shared" si="8" ref="E25">E22-E23</f>
        <v>0.003607258342958254</v>
      </c>
    </row>
    <row r="26" spans="3:5" ht="15">
      <c r="C26" s="14"/>
      <c r="D26" s="14"/>
      <c r="E26" s="14"/>
    </row>
    <row r="27" spans="1:5" ht="15">
      <c r="A27" s="4" t="s">
        <v>23</v>
      </c>
      <c r="B27" s="14">
        <f>B22*B6</f>
        <v>0.010356904421646764</v>
      </c>
      <c r="C27" s="14">
        <f>C22*C6</f>
        <v>0.010356904421646764</v>
      </c>
      <c r="D27" s="14">
        <f aca="true" t="shared" si="9" ref="D27:E27">D22*D6</f>
        <v>0.010356904421646764</v>
      </c>
      <c r="E27" s="14">
        <f t="shared" si="9"/>
        <v>0.010356904421646764</v>
      </c>
    </row>
    <row r="28" spans="1:5" ht="15">
      <c r="A28" s="4" t="s">
        <v>24</v>
      </c>
      <c r="B28" s="14">
        <f>B23*B8</f>
        <v>0.00739138895139023</v>
      </c>
      <c r="C28" s="14">
        <f aca="true" t="shared" si="10" ref="C28:D28">C23*C8</f>
        <v>0.00739138895139023</v>
      </c>
      <c r="D28" s="14">
        <f t="shared" si="10"/>
        <v>0.007073790207385182</v>
      </c>
      <c r="E28" s="14">
        <f aca="true" t="shared" si="11" ref="E28">E23*E8</f>
        <v>0.007073790207385182</v>
      </c>
    </row>
    <row r="29" spans="3:5" ht="15">
      <c r="C29" s="14"/>
      <c r="D29" s="14"/>
      <c r="E29" s="14"/>
    </row>
    <row r="30" spans="1:5" ht="15">
      <c r="A30" s="16" t="s">
        <v>25</v>
      </c>
      <c r="B30" s="17">
        <f>B27-B28</f>
        <v>0.0029655154702565344</v>
      </c>
      <c r="C30" s="17">
        <f aca="true" t="shared" si="12" ref="C30:D30">C27-C28</f>
        <v>0.0029655154702565344</v>
      </c>
      <c r="D30" s="17">
        <f t="shared" si="12"/>
        <v>0.0032831142142615826</v>
      </c>
      <c r="E30" s="17">
        <f aca="true" t="shared" si="13" ref="E30">E27-E28</f>
        <v>0.0032831142142615826</v>
      </c>
    </row>
    <row r="31" spans="3:5" ht="15">
      <c r="C31" s="14"/>
      <c r="D31" s="14"/>
      <c r="E31" s="14"/>
    </row>
    <row r="32" spans="1:5" ht="15">
      <c r="A32" s="7" t="s">
        <v>26</v>
      </c>
      <c r="C32" s="14"/>
      <c r="D32" s="14"/>
      <c r="E32" s="14"/>
    </row>
    <row r="33" spans="1:5" ht="15">
      <c r="A33" s="7" t="s">
        <v>28</v>
      </c>
      <c r="C33" s="14"/>
      <c r="D33" s="14"/>
      <c r="E33" s="14"/>
    </row>
    <row r="34" spans="3:5" ht="15">
      <c r="C34" s="14"/>
      <c r="D34" s="14"/>
      <c r="E34" s="14"/>
    </row>
    <row r="35" spans="1:5" ht="15">
      <c r="A35" s="4" t="s">
        <v>27</v>
      </c>
      <c r="B35" s="18">
        <f>B16*100</f>
        <v>0.5880000000000001</v>
      </c>
      <c r="C35" s="18">
        <f>C16*100</f>
        <v>0.5880000000000001</v>
      </c>
      <c r="D35" s="18">
        <f>C35</f>
        <v>0.5880000000000001</v>
      </c>
      <c r="E35" s="18">
        <f>D35</f>
        <v>0.5880000000000001</v>
      </c>
    </row>
    <row r="36" spans="1:6" ht="15">
      <c r="A36" s="4" t="s">
        <v>31</v>
      </c>
      <c r="B36" s="19">
        <v>12</v>
      </c>
      <c r="C36" s="19">
        <v>12</v>
      </c>
      <c r="D36" s="19">
        <v>12</v>
      </c>
      <c r="E36" s="19">
        <v>12</v>
      </c>
      <c r="F36" s="8" t="s">
        <v>38</v>
      </c>
    </row>
    <row r="37" spans="1:5" ht="15">
      <c r="A37" s="4" t="s">
        <v>32</v>
      </c>
      <c r="B37" s="18">
        <f>B35*B36</f>
        <v>7.056000000000001</v>
      </c>
      <c r="C37" s="18">
        <f aca="true" t="shared" si="14" ref="C37:D37">C35*C36</f>
        <v>7.056000000000001</v>
      </c>
      <c r="D37" s="18">
        <f t="shared" si="14"/>
        <v>7.056000000000001</v>
      </c>
      <c r="E37" s="18">
        <f aca="true" t="shared" si="15" ref="E37">E35*E36</f>
        <v>7.056000000000001</v>
      </c>
    </row>
    <row r="38" spans="3:5" ht="15">
      <c r="C38" s="14"/>
      <c r="D38" s="14"/>
      <c r="E38" s="14"/>
    </row>
    <row r="39" spans="1:5" ht="15">
      <c r="A39" s="7" t="s">
        <v>52</v>
      </c>
      <c r="C39" s="14"/>
      <c r="D39" s="14"/>
      <c r="E39" s="14"/>
    </row>
    <row r="40" spans="1:6" ht="15">
      <c r="A40" s="4" t="s">
        <v>29</v>
      </c>
      <c r="B40" s="14">
        <v>0.046</v>
      </c>
      <c r="C40" s="14">
        <v>0.046</v>
      </c>
      <c r="D40" s="14">
        <v>0.046</v>
      </c>
      <c r="E40" s="14">
        <v>0.046</v>
      </c>
      <c r="F40" s="8" t="s">
        <v>35</v>
      </c>
    </row>
    <row r="41" spans="1:6" ht="15">
      <c r="A41" s="4" t="s">
        <v>30</v>
      </c>
      <c r="B41" s="14">
        <v>0.003</v>
      </c>
      <c r="C41" s="14">
        <v>0.003</v>
      </c>
      <c r="D41" s="14">
        <v>0.003</v>
      </c>
      <c r="E41" s="14">
        <v>0.003</v>
      </c>
      <c r="F41" s="8" t="s">
        <v>35</v>
      </c>
    </row>
    <row r="42" spans="1:5" ht="15">
      <c r="A42" s="4" t="s">
        <v>47</v>
      </c>
      <c r="B42" s="18">
        <f>B41/B40</f>
        <v>0.06521739130434782</v>
      </c>
      <c r="C42" s="18">
        <f aca="true" t="shared" si="16" ref="C42:D42">C41/C40</f>
        <v>0.06521739130434782</v>
      </c>
      <c r="D42" s="18">
        <f t="shared" si="16"/>
        <v>0.06521739130434782</v>
      </c>
      <c r="E42" s="18">
        <f aca="true" t="shared" si="17" ref="E42">E41/E40</f>
        <v>0.06521739130434782</v>
      </c>
    </row>
    <row r="43" spans="2:5" ht="15">
      <c r="B43" s="18"/>
      <c r="C43" s="18"/>
      <c r="D43" s="18"/>
      <c r="E43" s="18"/>
    </row>
    <row r="44" spans="1:6" ht="15">
      <c r="A44" s="4" t="s">
        <v>62</v>
      </c>
      <c r="B44" s="14">
        <v>0.08</v>
      </c>
      <c r="C44" s="14">
        <v>0.08</v>
      </c>
      <c r="D44" s="14">
        <v>0.08</v>
      </c>
      <c r="E44" s="14">
        <v>0.08</v>
      </c>
      <c r="F44" s="8" t="s">
        <v>63</v>
      </c>
    </row>
    <row r="45" spans="1:5" ht="15">
      <c r="A45" s="4" t="s">
        <v>48</v>
      </c>
      <c r="B45" s="14">
        <f>B44*B42</f>
        <v>0.005217391304347826</v>
      </c>
      <c r="C45" s="14">
        <f>C44*C42</f>
        <v>0.005217391304347826</v>
      </c>
      <c r="D45" s="14">
        <f>D44*D42</f>
        <v>0.005217391304347826</v>
      </c>
      <c r="E45" s="14">
        <f>E44*E42</f>
        <v>0.005217391304347826</v>
      </c>
    </row>
    <row r="46" spans="1:6" ht="15">
      <c r="A46" s="4" t="s">
        <v>58</v>
      </c>
      <c r="B46" s="19">
        <v>12</v>
      </c>
      <c r="C46" s="19">
        <v>12</v>
      </c>
      <c r="D46" s="19">
        <v>12</v>
      </c>
      <c r="E46" s="19">
        <v>12</v>
      </c>
      <c r="F46" s="8" t="s">
        <v>38</v>
      </c>
    </row>
    <row r="47" spans="1:5" ht="15">
      <c r="A47" s="4" t="s">
        <v>50</v>
      </c>
      <c r="B47" s="18">
        <f>B45*B46*100</f>
        <v>6.260869565217391</v>
      </c>
      <c r="C47" s="18">
        <f aca="true" t="shared" si="18" ref="C47:D47">C45*C46*100</f>
        <v>6.260869565217391</v>
      </c>
      <c r="D47" s="18">
        <f t="shared" si="18"/>
        <v>6.260869565217391</v>
      </c>
      <c r="E47" s="18">
        <f aca="true" t="shared" si="19" ref="E47">E45*E46*100</f>
        <v>6.260869565217391</v>
      </c>
    </row>
    <row r="48" spans="2:5" ht="15">
      <c r="B48" s="18"/>
      <c r="C48" s="18"/>
      <c r="D48" s="18"/>
      <c r="E48" s="18"/>
    </row>
    <row r="49" spans="1:5" ht="15">
      <c r="A49" s="4" t="s">
        <v>57</v>
      </c>
      <c r="B49" s="18">
        <f>B47+B37</f>
        <v>13.316869565217392</v>
      </c>
      <c r="C49" s="18">
        <f>C47+C37</f>
        <v>13.316869565217392</v>
      </c>
      <c r="D49" s="18">
        <f>D47+D37</f>
        <v>13.316869565217392</v>
      </c>
      <c r="E49" s="18">
        <f>E47+E37</f>
        <v>13.316869565217392</v>
      </c>
    </row>
    <row r="50" spans="2:5" ht="15">
      <c r="B50" s="20"/>
      <c r="C50" s="14"/>
      <c r="D50" s="14"/>
      <c r="E50" s="14"/>
    </row>
    <row r="51" spans="1:6" ht="15">
      <c r="A51" s="4" t="s">
        <v>49</v>
      </c>
      <c r="B51" s="21">
        <v>0.28</v>
      </c>
      <c r="C51" s="21">
        <v>0.28</v>
      </c>
      <c r="D51" s="21">
        <v>0.28</v>
      </c>
      <c r="E51" s="21">
        <v>0.28</v>
      </c>
      <c r="F51" s="8" t="s">
        <v>35</v>
      </c>
    </row>
    <row r="52" spans="1:6" ht="15">
      <c r="A52" s="4" t="s">
        <v>70</v>
      </c>
      <c r="B52" s="14">
        <v>0</v>
      </c>
      <c r="C52" s="14">
        <v>0.5</v>
      </c>
      <c r="D52" s="14">
        <v>0</v>
      </c>
      <c r="E52" s="14">
        <v>0.5</v>
      </c>
      <c r="F52" s="8" t="s">
        <v>46</v>
      </c>
    </row>
    <row r="53" spans="2:6" ht="15">
      <c r="B53" s="9"/>
      <c r="C53" s="9"/>
      <c r="D53" s="9"/>
      <c r="E53" s="9"/>
      <c r="F53" s="9"/>
    </row>
    <row r="54" spans="1:6" ht="15">
      <c r="A54" s="22" t="s">
        <v>73</v>
      </c>
      <c r="B54" s="23">
        <f>((1-B52)*B51*B47+(1-B52)*B37)/10000</f>
        <v>0.000880904347826087</v>
      </c>
      <c r="C54" s="23">
        <f aca="true" t="shared" si="20" ref="C54:E54">((1-C52)*C51*C47+(1-C52)*C37)/10000</f>
        <v>0.0004404521739130435</v>
      </c>
      <c r="D54" s="23">
        <f t="shared" si="20"/>
        <v>0.000880904347826087</v>
      </c>
      <c r="E54" s="23">
        <f t="shared" si="20"/>
        <v>0.0004404521739130435</v>
      </c>
      <c r="F54" s="8" t="s">
        <v>60</v>
      </c>
    </row>
    <row r="55" spans="2:5" ht="15">
      <c r="B55" s="18"/>
      <c r="C55" s="18"/>
      <c r="D55" s="18"/>
      <c r="E55" s="18"/>
    </row>
    <row r="56" spans="1:5" s="8" customFormat="1" ht="15">
      <c r="A56" s="7" t="s">
        <v>55</v>
      </c>
      <c r="B56" s="14"/>
      <c r="C56" s="4"/>
      <c r="D56" s="4"/>
      <c r="E56" s="4"/>
    </row>
    <row r="57" spans="1:5" ht="15">
      <c r="A57" s="4" t="s">
        <v>0</v>
      </c>
      <c r="B57" s="14">
        <f>B30</f>
        <v>0.0029655154702565344</v>
      </c>
      <c r="C57" s="14">
        <f>C30</f>
        <v>0.0029655154702565344</v>
      </c>
      <c r="D57" s="14">
        <f>D30</f>
        <v>0.0032831142142615826</v>
      </c>
      <c r="E57" s="14">
        <f>E30</f>
        <v>0.0032831142142615826</v>
      </c>
    </row>
    <row r="58" spans="1:5" ht="15">
      <c r="A58" s="4" t="s">
        <v>26</v>
      </c>
      <c r="B58" s="14">
        <f>B54</f>
        <v>0.000880904347826087</v>
      </c>
      <c r="C58" s="14">
        <f aca="true" t="shared" si="21" ref="C58:E58">C54</f>
        <v>0.0004404521739130435</v>
      </c>
      <c r="D58" s="14">
        <f t="shared" si="21"/>
        <v>0.000880904347826087</v>
      </c>
      <c r="E58" s="14">
        <f t="shared" si="21"/>
        <v>0.0004404521739130435</v>
      </c>
    </row>
    <row r="59" spans="1:5" ht="15">
      <c r="A59" s="24" t="s">
        <v>56</v>
      </c>
      <c r="B59" s="25">
        <f>B57-B58</f>
        <v>0.0020846111224304474</v>
      </c>
      <c r="C59" s="25">
        <f aca="true" t="shared" si="22" ref="C59:D59">C57-C58</f>
        <v>0.0025250632963434907</v>
      </c>
      <c r="D59" s="25">
        <f t="shared" si="22"/>
        <v>0.0024022098664354956</v>
      </c>
      <c r="E59" s="25">
        <f aca="true" t="shared" si="23" ref="E59">E57-E58</f>
        <v>0.002842662040348539</v>
      </c>
    </row>
    <row r="60" ht="15">
      <c r="A60" s="26"/>
    </row>
    <row r="61" spans="1:2" ht="15">
      <c r="A61" s="26"/>
      <c r="B61" s="27"/>
    </row>
    <row r="62" ht="15">
      <c r="A62" s="26"/>
    </row>
    <row r="63" ht="15">
      <c r="A63" s="26"/>
    </row>
    <row r="64" ht="15">
      <c r="A64" s="26"/>
    </row>
    <row r="65" ht="15">
      <c r="A65" s="26"/>
    </row>
    <row r="66" ht="15">
      <c r="A66" s="26" t="s">
        <v>53</v>
      </c>
    </row>
    <row r="67" ht="15">
      <c r="A67" s="26" t="s">
        <v>54</v>
      </c>
    </row>
    <row r="68" ht="15">
      <c r="A68" s="28" t="s">
        <v>59</v>
      </c>
    </row>
    <row r="69" ht="15">
      <c r="A69" s="26"/>
    </row>
    <row r="70" ht="15">
      <c r="A70" s="26"/>
    </row>
    <row r="71" ht="15">
      <c r="A71" s="26"/>
    </row>
    <row r="72" ht="15">
      <c r="A72" s="26"/>
    </row>
    <row r="73" ht="15">
      <c r="A73" s="26"/>
    </row>
    <row r="74" ht="15">
      <c r="A74" s="26"/>
    </row>
    <row r="75" ht="15">
      <c r="A75" s="26"/>
    </row>
  </sheetData>
  <mergeCells count="1">
    <mergeCell ref="B1:D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zoomScale="89" zoomScaleNormal="89" workbookViewId="0" topLeftCell="A1">
      <selection activeCell="H23" sqref="H23"/>
    </sheetView>
  </sheetViews>
  <sheetFormatPr defaultColWidth="8.7109375" defaultRowHeight="15"/>
  <cols>
    <col min="1" max="1" width="8.7109375" style="29" customWidth="1"/>
    <col min="2" max="2" width="13.57421875" style="29" customWidth="1"/>
    <col min="3" max="4" width="12.8515625" style="29" customWidth="1"/>
    <col min="5" max="6" width="8.7109375" style="29" customWidth="1"/>
    <col min="7" max="7" width="14.421875" style="29" customWidth="1"/>
    <col min="8" max="16384" width="8.7109375" style="29" customWidth="1"/>
  </cols>
  <sheetData>
    <row r="1" ht="15">
      <c r="B1" s="29" t="s">
        <v>37</v>
      </c>
    </row>
    <row r="2" ht="15">
      <c r="B2" s="29" t="s">
        <v>38</v>
      </c>
    </row>
    <row r="3" spans="2:4" ht="15">
      <c r="B3" s="30" t="s">
        <v>10</v>
      </c>
      <c r="C3" s="30" t="s">
        <v>11</v>
      </c>
      <c r="D3" s="31"/>
    </row>
    <row r="4" spans="2:8" ht="15">
      <c r="B4" s="32">
        <v>5.5</v>
      </c>
      <c r="C4" s="33">
        <v>3.218570600698066</v>
      </c>
      <c r="D4" s="34"/>
      <c r="E4" s="35" t="s">
        <v>42</v>
      </c>
      <c r="F4" s="36"/>
      <c r="G4" s="36"/>
      <c r="H4" s="37"/>
    </row>
    <row r="5" spans="2:8" ht="15">
      <c r="B5" s="32">
        <v>6</v>
      </c>
      <c r="C5" s="33">
        <v>2.570806348334074</v>
      </c>
      <c r="D5" s="34"/>
      <c r="E5" s="38"/>
      <c r="F5" s="39"/>
      <c r="G5" s="39"/>
      <c r="H5" s="40"/>
    </row>
    <row r="6" spans="2:8" ht="15">
      <c r="B6" s="32">
        <v>6.5</v>
      </c>
      <c r="C6" s="33">
        <v>2.0534780534979484</v>
      </c>
      <c r="D6" s="34"/>
      <c r="E6" s="41"/>
      <c r="F6" s="42" t="s">
        <v>16</v>
      </c>
      <c r="G6" s="42" t="s">
        <v>17</v>
      </c>
      <c r="H6" s="43" t="s">
        <v>18</v>
      </c>
    </row>
    <row r="7" spans="2:8" ht="15">
      <c r="B7" s="32">
        <v>7</v>
      </c>
      <c r="C7" s="33">
        <v>1.6439530828010736</v>
      </c>
      <c r="D7" s="34"/>
      <c r="E7" s="44" t="s">
        <v>19</v>
      </c>
      <c r="F7" s="45">
        <f>B8-B7</f>
        <v>0.7000000000000002</v>
      </c>
      <c r="G7" s="46">
        <f>Main!B16*100</f>
        <v>0.5880000000000001</v>
      </c>
      <c r="H7" s="47">
        <f>G7/F7</f>
        <v>0.8399999999999999</v>
      </c>
    </row>
    <row r="8" spans="2:8" ht="15">
      <c r="B8" s="32">
        <v>7.7</v>
      </c>
      <c r="C8" s="33">
        <v>1.2145175657822338</v>
      </c>
      <c r="D8" s="34"/>
      <c r="E8" s="48" t="s">
        <v>20</v>
      </c>
      <c r="F8" s="49">
        <f>C$7-C$8</f>
        <v>0.42943551701883975</v>
      </c>
      <c r="G8" s="49">
        <f>H7*F8</f>
        <v>0.36072583429582533</v>
      </c>
      <c r="H8" s="50"/>
    </row>
    <row r="9" spans="2:5" ht="15">
      <c r="B9" s="32">
        <v>8.6</v>
      </c>
      <c r="C9" s="33">
        <v>0.843812826296265</v>
      </c>
      <c r="D9" s="34"/>
      <c r="E9" s="51" t="s">
        <v>40</v>
      </c>
    </row>
    <row r="10" spans="2:5" ht="15">
      <c r="B10" s="32">
        <v>8.5</v>
      </c>
      <c r="C10" s="33">
        <v>0.8771283823415397</v>
      </c>
      <c r="D10" s="34"/>
      <c r="E10" s="39" t="s">
        <v>41</v>
      </c>
    </row>
    <row r="11" spans="2:5" ht="15">
      <c r="B11" s="32">
        <v>9</v>
      </c>
      <c r="C11" s="33">
        <v>0.7262263044065032</v>
      </c>
      <c r="D11" s="34"/>
      <c r="E11" s="39" t="s">
        <v>44</v>
      </c>
    </row>
    <row r="12" spans="2:4" ht="15">
      <c r="B12" s="32">
        <v>9.5</v>
      </c>
      <c r="C12" s="33">
        <v>0.6086752427132436</v>
      </c>
      <c r="D12" s="34"/>
    </row>
    <row r="13" spans="2:4" ht="15">
      <c r="B13" s="32">
        <v>10</v>
      </c>
      <c r="C13" s="33">
        <v>0.5160540366732258</v>
      </c>
      <c r="D13" s="34"/>
    </row>
    <row r="14" spans="2:4" ht="15">
      <c r="B14" s="32">
        <v>10.5</v>
      </c>
      <c r="C14" s="33">
        <v>0.4416736690888321</v>
      </c>
      <c r="D14" s="34"/>
    </row>
    <row r="16" ht="15">
      <c r="B16" s="29" t="s">
        <v>39</v>
      </c>
    </row>
    <row r="21" ht="15">
      <c r="K21" s="29" t="s">
        <v>43</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4ca20c7-db51-46aa-97ff-c410c1b0b1ee">8e378f71-5465-485c-ac2f-a82f15659462-0.9</_dlc_DocId>
    <_dlc_DocIdUrl xmlns="44ca20c7-db51-46aa-97ff-c410c1b0b1ee">
      <Url>https://sp.bisinfo.org/teams/fsb/tbtf/_layouts/15/DocIdRedir.aspx?ID=8e378f71-5465-485c-ac2f-a82f15659462-0.9</Url>
      <Description>8e378f71-5465-485c-ac2f-a82f15659462-0.9</Description>
    </_dlc_DocIdUrl>
    <BisCurrentVersion xmlns="8e05e84b-e446-4214-9b1d-db11b0c541de" xsi:nil="true"/>
    <BisRecipientsTaxHTField0 xmlns="8e05e84b-e446-4214-9b1d-db11b0c541de">
      <Terms xmlns="http://schemas.microsoft.com/office/infopath/2007/PartnerControls"/>
    </BisRecipientsTaxHTField0>
    <BisAuthorssTaxHTField0 xmlns="44ca20c7-db51-46aa-97ff-c410c1b0b1ee">
      <Terms xmlns="http://schemas.microsoft.com/office/infopath/2007/PartnerControls"/>
    </BisAuthorssTaxHTField0>
    <IconOverlay xmlns="http://schemas.microsoft.com/sharepoint/v4" xsi:nil="true"/>
    <_dlc_DocIdPersistId xmlns="44ca20c7-db51-46aa-97ff-c410c1b0b1ee" xsi:nil="true"/>
    <BisConfidentiality xmlns="8e05e84b-e446-4214-9b1d-db11b0c541de">Restricted</BisConfidentiality>
    <BisRetention xmlns="8e05e84b-e446-4214-9b1d-db11b0c541de">Permanent</BisRetention>
    <BisDocumentTypeTaxHTField0 xmlns="44ca20c7-db51-46aa-97ff-c410c1b0b1ee">
      <Terms xmlns="http://schemas.microsoft.com/office/infopath/2007/PartnerControls"/>
    </BisDocumentTypeTaxHTField0>
    <TaxKeywordTaxHTField xmlns="44ca20c7-db51-46aa-97ff-c410c1b0b1ee">
      <Terms xmlns="http://schemas.microsoft.com/office/infopath/2007/PartnerControls"/>
    </TaxKeywordTaxHTField>
    <IsMyDocuments xmlns="8e05e84b-e446-4214-9b1d-db11b0c541de">false</IsMyDocuments>
    <TaxCatchAll xmlns="44ca20c7-db51-46aa-97ff-c410c1b0b1ee"/>
    <BisPermalink xmlns="8e05e84b-e446-4214-9b1d-db11b0c541de">
      <Url xsi:nil="true"/>
      <Description xsi:nil="true"/>
    </BisPermalink>
    <BisDocumentDate xmlns="8e05e84b-e446-4214-9b1d-db11b0c541de">2020-06-12T17:06:31+00:00</BisDocumentDate>
    <BisInstitutionTaxHTField0 xmlns="8e05e84b-e446-4214-9b1d-db11b0c541de">
      <Terms xmlns="http://schemas.microsoft.com/office/infopath/2007/PartnerControls"/>
    </BisInstitutionTaxHTField0>
    <BisAdditionalLinks xmlns="8e05e84b-e446-4214-9b1d-db11b0c541de" xsi:nil="true"/>
    <BisTransmission xmlns="8e05e84b-e446-4214-9b1d-db11b0c541de">Internal</BisTransmis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FSB Document" ma:contentTypeID="0x01010066E6577C753B40CABFD9C9409CB523E500324C0840E58D4C43B77AB978A485CB3F00F4A159098A4FA942B17BE805F0E04BD5" ma:contentTypeVersion="73" ma:contentTypeDescription="" ma:contentTypeScope="" ma:versionID="ca1d2b14b1efcb9526ed2998a2ee30f3">
  <xsd:schema xmlns:xsd="http://www.w3.org/2001/XMLSchema" xmlns:xs="http://www.w3.org/2001/XMLSchema" xmlns:p="http://schemas.microsoft.com/office/2006/metadata/properties" xmlns:ns2="44ca20c7-db51-46aa-97ff-c410c1b0b1ee" xmlns:ns3="8e05e84b-e446-4214-9b1d-db11b0c541de" xmlns:ns4="http://schemas.microsoft.com/sharepoint/v4" targetNamespace="http://schemas.microsoft.com/office/2006/metadata/properties" ma:root="true" ma:fieldsID="3b7ff526ce0acd07e1ae0d371c866a61" ns2:_="" ns3:_="" ns4:_="">
    <xsd:import namespace="44ca20c7-db51-46aa-97ff-c410c1b0b1ee"/>
    <xsd:import namespace="8e05e84b-e446-4214-9b1d-db11b0c541de"/>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BisDocumentDate" minOccurs="0"/>
                <xsd:element ref="ns3:BisTransmission"/>
                <xsd:element ref="ns3:BisRetention"/>
                <xsd:element ref="ns3:BisPermalink" minOccurs="0"/>
                <xsd:element ref="ns3:BisConfidentiality"/>
                <xsd:element ref="ns3:BisInstitutionTaxHTField0" minOccurs="0"/>
                <xsd:element ref="ns2:BisDocumentTypeTaxHTField0" minOccurs="0"/>
                <xsd:element ref="ns2:TaxKeywordTaxHTField" minOccurs="0"/>
                <xsd:element ref="ns2:TaxCatchAll" minOccurs="0"/>
                <xsd:element ref="ns3:BisCurrentVersion" minOccurs="0"/>
                <xsd:element ref="ns3:BisRecipientsTaxHTField0" minOccurs="0"/>
                <xsd:element ref="ns4:IconOverlay" minOccurs="0"/>
                <xsd:element ref="ns2:BisAuthorssTaxHTField0" minOccurs="0"/>
                <xsd:element ref="ns3:IsMyDocuments"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a20c7-db51-46aa-97ff-c410c1b0b1e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BisDocumentTypeTaxHTField0" ma:index="18" nillable="true" ma:taxonomy="true" ma:internalName="BisDocumentTypeTaxHTField0" ma:taxonomyFieldName="BisDocumentType" ma:displayName="Document Typ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Enterprise Keywords" ma:readOnly="false"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description="" ma:hidden="true" ma:list="{f36b8e2d-34b8-4f70-bb6b-3d9f5f51f0c5}" ma:internalName="TaxCatchAll" ma:readOnly="false" ma:showField="CatchAllData" ma:web="44ca20c7-db51-46aa-97ff-c410c1b0b1ee">
      <xsd:complexType>
        <xsd:complexContent>
          <xsd:extension base="dms:MultiChoiceLookup">
            <xsd:sequence>
              <xsd:element name="Value" type="dms:Lookup" maxOccurs="unbounded" minOccurs="0" nillable="true"/>
            </xsd:sequence>
          </xsd:extension>
        </xsd:complexContent>
      </xsd:complexType>
    </xsd:element>
    <xsd:element name="BisAuthorssTaxHTField0" ma:index="27" nillable="true" ma:taxonomy="true" ma:internalName="BisAuthorssTaxHTField0" ma:taxonomyFieldName="BisAuthors" ma:displayName="Author"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05e84b-e446-4214-9b1d-db11b0c541de" elementFormDefault="qualified">
    <xsd:import namespace="http://schemas.microsoft.com/office/2006/documentManagement/types"/>
    <xsd:import namespace="http://schemas.microsoft.com/office/infopath/2007/PartnerControls"/>
    <xsd:element name="BisDocumentDate" ma:index="11" nillable="true" ma:displayName="Document Date" ma:default="[today]" ma:description="The document date associated with the container or item." ma:format="DateOnly" ma:internalName="BisDocumentDate">
      <xsd:simpleType>
        <xsd:restriction base="dms:DateTime"/>
      </xsd:simpleType>
    </xsd:element>
    <xsd:element name="BisTransmission" ma:index="12" ma:displayName="Transmission" ma:default="Internal" ma:description="The transmission associated with the container or item." ma:format="Dropdown" ma:internalName="BisTransmission" ma:readOnly="false">
      <xsd:simpleType>
        <xsd:restriction base="dms:Choice">
          <xsd:enumeration value="Incoming"/>
          <xsd:enumeration value="Internal"/>
          <xsd:enumeration value="Outgoing"/>
        </xsd:restriction>
      </xsd:simpleType>
    </xsd:element>
    <xsd:element name="BisRetention" ma:index="13" ma:displayName="Retention" ma:default="Permanent" ma:description="The retention period associated with the container or item (applied when the item archived)." ma:format="Dropdown" ma:internalName="BisRetention">
      <xsd:simpleType>
        <xsd:restriction base="dms:Choice">
          <xsd:enumeration value="Routine"/>
          <xsd:enumeration value="Compliance"/>
          <xsd:enumeration value="Permanent"/>
          <xsd:enumeration value="Unknown"/>
        </xsd:restriction>
      </xsd:simpleType>
    </xsd:element>
    <xsd:element name="BisPermalink" ma:index="14"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15"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InstitutionTaxHTField0" ma:index="16" nillable="true" ma:taxonomy="true" ma:internalName="BisInstitutionTaxHTField0" ma:taxonomyFieldName="BisInstitution" ma:displayName="Institution" ma:readOnly="false"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CurrentVersion" ma:index="23" nillable="true" ma:displayName="Current Version" ma:description="The current version of the document." ma:hidden="true" ma:internalName="BisCurrentVersion" ma:readOnly="false">
      <xsd:simpleType>
        <xsd:restriction base="dms:Text"/>
      </xsd:simpleType>
    </xsd:element>
    <xsd:element name="BisRecipientsTaxHTField0" ma:index="24"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9" nillable="true" ma:displayName="Is My Documents" ma:default="0" ma:description="This field is added to all BIS contenttypes to allow files and folders from MySite to be copied/moved to Bis Document Libraries" ma:hidden="true" ma:internalName="IsMyDocuments" ma:readOnly="false">
      <xsd:simpleType>
        <xsd:restriction base="dms:Boolean"/>
      </xsd:simpleType>
    </xsd:element>
    <xsd:element name="BisAdditionalLinks" ma:index="30"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E5A28B-BABC-4764-8545-3967A21A477A}">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sharepoint/v4"/>
    <ds:schemaRef ds:uri="8e05e84b-e446-4214-9b1d-db11b0c541de"/>
    <ds:schemaRef ds:uri="44ca20c7-db51-46aa-97ff-c410c1b0b1ee"/>
    <ds:schemaRef ds:uri="http://www.w3.org/XML/1998/namespace"/>
  </ds:schemaRefs>
</ds:datastoreItem>
</file>

<file path=customXml/itemProps2.xml><?xml version="1.0" encoding="utf-8"?>
<ds:datastoreItem xmlns:ds="http://schemas.openxmlformats.org/officeDocument/2006/customXml" ds:itemID="{91766902-44E3-4398-86CA-7C52EE5E2417}">
  <ds:schemaRefs>
    <ds:schemaRef ds:uri="http://schemas.microsoft.com/sharepoint/v3/contenttype/forms"/>
  </ds:schemaRefs>
</ds:datastoreItem>
</file>

<file path=customXml/itemProps3.xml><?xml version="1.0" encoding="utf-8"?>
<ds:datastoreItem xmlns:ds="http://schemas.openxmlformats.org/officeDocument/2006/customXml" ds:itemID="{0BDD4E8B-E5A5-4FBC-9701-7FE418589332}">
  <ds:schemaRefs>
    <ds:schemaRef ds:uri="http://schemas.microsoft.com/sharepoint/events"/>
  </ds:schemaRefs>
</ds:datastoreItem>
</file>

<file path=customXml/itemProps4.xml><?xml version="1.0" encoding="utf-8"?>
<ds:datastoreItem xmlns:ds="http://schemas.openxmlformats.org/officeDocument/2006/customXml" ds:itemID="{E8FD6E2C-17D8-499E-B540-9276F447D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a20c7-db51-46aa-97ff-c410c1b0b1ee"/>
    <ds:schemaRef ds:uri="8e05e84b-e446-4214-9b1d-db11b0c541d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Firestone</dc:creator>
  <cp:keywords/>
  <dc:description/>
  <cp:lastModifiedBy>Aquilina, Matteo</cp:lastModifiedBy>
  <dcterms:created xsi:type="dcterms:W3CDTF">2020-04-06T17:16:39Z</dcterms:created>
  <dcterms:modified xsi:type="dcterms:W3CDTF">2020-06-26T15:50:40Z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50e0d6ac-5ec2-4b3a-9c4e-91c6bc63e4f4</vt:lpwstr>
  </property>
  <property fmtid="{D5CDD505-2E9C-101B-9397-08002B2CF9AE}" pid="3" name="{A44787D4-0540-4523-9961-78E4036D8C6D}">
    <vt:lpwstr>{47CE087A-B805-4FB8-AC58-9487B146F104}</vt:lpwstr>
  </property>
  <property fmtid="{D5CDD505-2E9C-101B-9397-08002B2CF9AE}" pid="4" name="_dlc_DocIdItemGuid">
    <vt:lpwstr>84a53cf0-3966-4cf7-b83d-282f1e8db4bf</vt:lpwstr>
  </property>
  <property fmtid="{D5CDD505-2E9C-101B-9397-08002B2CF9AE}" pid="5" name="ContentTypeId">
    <vt:lpwstr>0x01010066E6577C753B40CABFD9C9409CB523E500324C0840E58D4C43B77AB978A485CB3F00F4A159098A4FA942B17BE805F0E04BD5</vt:lpwstr>
  </property>
  <property fmtid="{D5CDD505-2E9C-101B-9397-08002B2CF9AE}" pid="6" name="TaxKeyword">
    <vt:lpwstr/>
  </property>
  <property fmtid="{D5CDD505-2E9C-101B-9397-08002B2CF9AE}" pid="7" name="BisDocumentType">
    <vt:lpwstr/>
  </property>
  <property fmtid="{D5CDD505-2E9C-101B-9397-08002B2CF9AE}" pid="8" name="BisAuthors">
    <vt:lpwstr/>
  </property>
  <property fmtid="{D5CDD505-2E9C-101B-9397-08002B2CF9AE}" pid="9" name="BisInstitution">
    <vt:lpwstr/>
  </property>
  <property fmtid="{D5CDD505-2E9C-101B-9397-08002B2CF9AE}" pid="10" name="BisRecipients">
    <vt:lpwstr/>
  </property>
</Properties>
</file>